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9200" windowHeight="6732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G12" i="1" l="1"/>
  <c r="L12" i="1"/>
  <c r="M12" i="1"/>
  <c r="F12" i="1"/>
  <c r="I12" i="1"/>
  <c r="D12" i="1"/>
  <c r="C12" i="1"/>
  <c r="M13" i="1" l="1"/>
  <c r="F13" i="1"/>
  <c r="H13" i="1"/>
  <c r="N13" i="1"/>
  <c r="G13" i="1"/>
  <c r="C13" i="1"/>
  <c r="D13" i="1"/>
  <c r="G14" i="1" l="1"/>
  <c r="G11" i="1"/>
  <c r="G10" i="1"/>
  <c r="G9" i="1"/>
  <c r="N12" i="1"/>
  <c r="H11" i="1"/>
  <c r="K11" i="1"/>
  <c r="F11" i="1"/>
  <c r="C11" i="1"/>
  <c r="L9" i="1"/>
  <c r="L10" i="1"/>
  <c r="H10" i="1"/>
  <c r="M10" i="1"/>
  <c r="K10" i="1"/>
  <c r="F10" i="1"/>
  <c r="D10" i="1"/>
  <c r="C10" i="1"/>
  <c r="C14" i="1"/>
  <c r="M14" i="1"/>
  <c r="D14" i="1"/>
  <c r="F14" i="1"/>
  <c r="J9" i="1"/>
  <c r="D11" i="1"/>
  <c r="N11" i="1" s="1"/>
  <c r="D9" i="1"/>
  <c r="E9" i="1"/>
  <c r="N9" i="1" s="1"/>
  <c r="H9" i="1"/>
  <c r="I9" i="1"/>
  <c r="C9" i="1"/>
  <c r="N14" i="1" l="1"/>
  <c r="N10" i="1"/>
</calcChain>
</file>

<file path=xl/sharedStrings.xml><?xml version="1.0" encoding="utf-8"?>
<sst xmlns="http://schemas.openxmlformats.org/spreadsheetml/2006/main" count="39" uniqueCount="29">
  <si>
    <t>Информация о среднемесячной заработной плате руководителя, его заместителей и главного бухгалтера за 2018 календарный год
Муниципального автономного учреждения культуры "Сочинское концертно-филармоническое объединение"</t>
  </si>
  <si>
    <t>Фамилия, имя, отчество</t>
  </si>
  <si>
    <t>Должность</t>
  </si>
  <si>
    <t>Среднемесячная заработная плата за 2018 год*, в том числе</t>
  </si>
  <si>
    <t>* примечание: до налогооблажения</t>
  </si>
  <si>
    <t>Оклад</t>
  </si>
  <si>
    <t>Выслуга лет</t>
  </si>
  <si>
    <t>Персональный повышающий коэффициент</t>
  </si>
  <si>
    <t>Стимулиующая надбавка по результатам труда</t>
  </si>
  <si>
    <t>Премии</t>
  </si>
  <si>
    <t>Отпускные</t>
  </si>
  <si>
    <t>Оплата праздничных и выходный дней</t>
  </si>
  <si>
    <t>Командировочные</t>
  </si>
  <si>
    <t>Больничные</t>
  </si>
  <si>
    <t>ИТОГО</t>
  </si>
  <si>
    <t>Киряк Ольга Васильевна</t>
  </si>
  <si>
    <t>Зайнулин Константин Александрович</t>
  </si>
  <si>
    <t>Рагель Павел Сергеевич</t>
  </si>
  <si>
    <t>Кассихин Олег Юрьевич</t>
  </si>
  <si>
    <t>и.о. заместителя генерального директора</t>
  </si>
  <si>
    <t>Доплата за совмещение должностей</t>
  </si>
  <si>
    <t>Доплата за звание</t>
  </si>
  <si>
    <t>-</t>
  </si>
  <si>
    <t>Воронина Татьяна Алексеевна</t>
  </si>
  <si>
    <t>генеральный директор</t>
  </si>
  <si>
    <t>заместитель генерального директора</t>
  </si>
  <si>
    <t>главный бухгалтер</t>
  </si>
  <si>
    <t xml:space="preserve"> * Воронина Т.А. переведена на должность директора Дирекции фестивалей, конкурсов и системных творческих проектов  с 15.08.2018 г.</t>
  </si>
  <si>
    <t>Мишарин Владимир Васильевич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</si>
</sst>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3" fontId="0" fillId="0" borderId="1" xfId="1" applyNumberFormat="1" applyFont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43" fontId="0" fillId="0" borderId="1" xfId="1" applyNumberFormat="1" applyFont="1" applyBorder="1" applyAlignment="1">
      <alignment horizontal="center" vertical="center" wrapText="1"/>
    </xf>
    <xf numFmtId="43" fontId="4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0" fillId="0" borderId="1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topLeftCell="A7" workbookViewId="0">
      <selection activeCell="D10" sqref="D10"/>
    </sheetView>
  </sheetViews>
  <sheetFormatPr defaultRowHeight="13.8" x14ac:dyDescent="0.25"/>
  <cols>
    <col min="1" max="1" width="22.44140625" style="13" customWidth="1"/>
    <col min="2" max="2" width="17.109375" style="13" customWidth="1"/>
    <col min="3" max="3" width="11.77734375" style="13" customWidth="1"/>
    <col min="4" max="4" width="10.33203125" style="13" bestFit="1" customWidth="1"/>
    <col min="5" max="5" width="12.5546875" style="13" customWidth="1"/>
    <col min="6" max="6" width="13.21875" customWidth="1"/>
    <col min="7" max="7" width="12.6640625" style="13" customWidth="1"/>
    <col min="8" max="8" width="11.88671875" style="13" customWidth="1"/>
    <col min="9" max="9" width="11.33203125" style="13" customWidth="1"/>
    <col min="10" max="10" width="10.33203125" style="13" bestFit="1" customWidth="1"/>
    <col min="11" max="11" width="11.6640625" style="13" customWidth="1"/>
    <col min="12" max="12" width="15.77734375" style="4" customWidth="1"/>
    <col min="13" max="13" width="11.109375" style="13" customWidth="1"/>
    <col min="14" max="14" width="12.88671875" style="13" customWidth="1"/>
  </cols>
  <sheetData>
    <row r="1" spans="1:14" x14ac:dyDescent="0.25">
      <c r="L1" s="7"/>
      <c r="M1" s="7"/>
      <c r="N1" s="7"/>
    </row>
    <row r="2" spans="1:14" x14ac:dyDescent="0.25">
      <c r="L2" s="7"/>
      <c r="M2" s="7"/>
      <c r="N2" s="7"/>
    </row>
    <row r="5" spans="1:14" ht="47.25" customHeight="1" x14ac:dyDescent="0.3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7" spans="1:14" ht="18.75" customHeight="1" x14ac:dyDescent="0.25">
      <c r="A7" s="8" t="s">
        <v>1</v>
      </c>
      <c r="B7" s="8" t="s">
        <v>2</v>
      </c>
      <c r="C7" s="10" t="s">
        <v>3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ht="64.5" customHeight="1" x14ac:dyDescent="0.25">
      <c r="A8" s="9"/>
      <c r="B8" s="9"/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  <c r="H8" s="1" t="s">
        <v>10</v>
      </c>
      <c r="I8" s="1" t="s">
        <v>11</v>
      </c>
      <c r="J8" s="1" t="s">
        <v>21</v>
      </c>
      <c r="K8" s="1" t="s">
        <v>20</v>
      </c>
      <c r="L8" s="17" t="s">
        <v>12</v>
      </c>
      <c r="M8" s="1" t="s">
        <v>13</v>
      </c>
      <c r="N8" s="1" t="s">
        <v>14</v>
      </c>
    </row>
    <row r="9" spans="1:14" ht="43.5" customHeight="1" x14ac:dyDescent="0.25">
      <c r="A9" s="14" t="s">
        <v>28</v>
      </c>
      <c r="B9" s="14" t="s">
        <v>24</v>
      </c>
      <c r="C9" s="15">
        <f>(59268.31+352716.63)/12</f>
        <v>34332.078333333331</v>
      </c>
      <c r="D9" s="15">
        <f>48680.07/12</f>
        <v>4056.6725000000001</v>
      </c>
      <c r="E9" s="15">
        <f>465586.56/12</f>
        <v>38798.879999999997</v>
      </c>
      <c r="F9" s="2" t="s">
        <v>22</v>
      </c>
      <c r="G9" s="15">
        <f>70720/12</f>
        <v>5893.333333333333</v>
      </c>
      <c r="H9" s="15">
        <f>(50963.11+75189.6)/12</f>
        <v>10512.725833333334</v>
      </c>
      <c r="I9" s="15">
        <f>(20103.5)/12</f>
        <v>1675.2916666666667</v>
      </c>
      <c r="J9" s="15">
        <f>(32453.37+3357.54)/12</f>
        <v>2984.2424999999998</v>
      </c>
      <c r="K9" s="15" t="s">
        <v>22</v>
      </c>
      <c r="L9" s="18">
        <f>77409.48/12</f>
        <v>6450.79</v>
      </c>
      <c r="M9" s="15" t="s">
        <v>22</v>
      </c>
      <c r="N9" s="16">
        <f>SUM(C9:M9)</f>
        <v>104704.01416666665</v>
      </c>
    </row>
    <row r="10" spans="1:14" ht="43.5" customHeight="1" x14ac:dyDescent="0.25">
      <c r="A10" s="14" t="s">
        <v>16</v>
      </c>
      <c r="B10" s="14" t="s">
        <v>25</v>
      </c>
      <c r="C10" s="15">
        <f>(37447+299255.79)/12</f>
        <v>28058.56583333333</v>
      </c>
      <c r="D10" s="15">
        <f>44888.38/12</f>
        <v>3740.6983333333333</v>
      </c>
      <c r="E10" s="15" t="s">
        <v>22</v>
      </c>
      <c r="F10" s="2">
        <f>455395.4/12</f>
        <v>37949.616666666669</v>
      </c>
      <c r="G10" s="15">
        <f>(4000+6000+25000+78000+40000)/12</f>
        <v>12750</v>
      </c>
      <c r="H10" s="15">
        <f>53127.18/12</f>
        <v>4427.2650000000003</v>
      </c>
      <c r="I10" s="15"/>
      <c r="J10" s="15"/>
      <c r="K10" s="18">
        <f>(2082.67+1407.4)/12</f>
        <v>290.8391666666667</v>
      </c>
      <c r="L10" s="18">
        <f>87307.38/12</f>
        <v>7275.6150000000007</v>
      </c>
      <c r="M10" s="15">
        <f>(46409.63+6053.43)/12</f>
        <v>4371.9216666666662</v>
      </c>
      <c r="N10" s="16">
        <f t="shared" ref="N10:N14" si="0">SUM(C10:M10)</f>
        <v>98864.521666666667</v>
      </c>
    </row>
    <row r="11" spans="1:14" ht="43.5" customHeight="1" x14ac:dyDescent="0.25">
      <c r="A11" s="14" t="s">
        <v>17</v>
      </c>
      <c r="B11" s="14" t="s">
        <v>25</v>
      </c>
      <c r="C11" s="15">
        <f>(27710.6+312922.4)/12</f>
        <v>28386.083333333332</v>
      </c>
      <c r="D11" s="15">
        <f>46938.36/12</f>
        <v>3911.53</v>
      </c>
      <c r="E11" s="15"/>
      <c r="F11" s="2">
        <f>(477146.77)/12</f>
        <v>39762.230833333335</v>
      </c>
      <c r="G11" s="15">
        <f>(78000+15500+6000+40000)/12</f>
        <v>11625</v>
      </c>
      <c r="H11" s="15">
        <f>(47081.52+26156.4)/12</f>
        <v>6103.16</v>
      </c>
      <c r="I11" s="15"/>
      <c r="J11" s="15"/>
      <c r="K11" s="18">
        <f>(310+4992.07)/12</f>
        <v>441.83916666666664</v>
      </c>
      <c r="L11" s="18"/>
      <c r="M11" s="15"/>
      <c r="N11" s="16">
        <f t="shared" si="0"/>
        <v>90229.843333333338</v>
      </c>
    </row>
    <row r="12" spans="1:14" ht="43.5" customHeight="1" x14ac:dyDescent="0.25">
      <c r="A12" s="14" t="s">
        <v>18</v>
      </c>
      <c r="B12" s="14" t="s">
        <v>19</v>
      </c>
      <c r="C12" s="15">
        <f>143635.88/12</f>
        <v>11969.656666666668</v>
      </c>
      <c r="D12" s="18">
        <f>7181.8/12</f>
        <v>598.48333333333335</v>
      </c>
      <c r="E12" s="15"/>
      <c r="F12" s="2">
        <f>372277.43/12</f>
        <v>31023.119166666667</v>
      </c>
      <c r="G12" s="15">
        <f>192000/12</f>
        <v>16000</v>
      </c>
      <c r="H12" s="15"/>
      <c r="I12" s="18">
        <f>5388.2/12</f>
        <v>449.01666666666665</v>
      </c>
      <c r="J12" s="15"/>
      <c r="K12" s="15"/>
      <c r="L12" s="18">
        <f>11531.88/12</f>
        <v>960.9899999999999</v>
      </c>
      <c r="M12" s="15">
        <f>(1164.98+3494.94)/12</f>
        <v>388.32666666666665</v>
      </c>
      <c r="N12" s="16">
        <f t="shared" si="0"/>
        <v>61389.592500000006</v>
      </c>
    </row>
    <row r="13" spans="1:14" ht="43.5" customHeight="1" x14ac:dyDescent="0.25">
      <c r="A13" s="14" t="s">
        <v>23</v>
      </c>
      <c r="B13" s="14" t="s">
        <v>25</v>
      </c>
      <c r="C13" s="15">
        <f>154491.59/8</f>
        <v>19311.44875</v>
      </c>
      <c r="D13" s="15">
        <f>23173.73/8</f>
        <v>2896.7162499999999</v>
      </c>
      <c r="E13" s="15"/>
      <c r="F13" s="2">
        <f>53267.32/8</f>
        <v>6658.415</v>
      </c>
      <c r="G13" s="15">
        <f>38500/8</f>
        <v>4812.5</v>
      </c>
      <c r="H13" s="15">
        <f>57773.92/8</f>
        <v>7221.74</v>
      </c>
      <c r="I13" s="15"/>
      <c r="J13" s="15"/>
      <c r="K13" s="15"/>
      <c r="L13" s="18"/>
      <c r="M13" s="15">
        <f>19287.52/8</f>
        <v>2410.94</v>
      </c>
      <c r="N13" s="16">
        <f>346494.08/8</f>
        <v>43311.76</v>
      </c>
    </row>
    <row r="14" spans="1:14" ht="43.5" customHeight="1" x14ac:dyDescent="0.25">
      <c r="A14" s="14" t="s">
        <v>15</v>
      </c>
      <c r="B14" s="14" t="s">
        <v>26</v>
      </c>
      <c r="C14" s="15">
        <f>(338973.61+37487.55)/12</f>
        <v>31371.763333333332</v>
      </c>
      <c r="D14" s="15">
        <f>50846.04/12</f>
        <v>4237.17</v>
      </c>
      <c r="E14" s="15" t="s">
        <v>22</v>
      </c>
      <c r="F14" s="2">
        <f>509717.62/12</f>
        <v>42476.468333333331</v>
      </c>
      <c r="G14" s="15">
        <f>(75000+4000+15000+40000)/12</f>
        <v>11166.666666666666</v>
      </c>
      <c r="H14" s="15">
        <v>6715.61</v>
      </c>
      <c r="I14" s="15" t="s">
        <v>22</v>
      </c>
      <c r="J14" s="15" t="s">
        <v>22</v>
      </c>
      <c r="K14" s="15" t="s">
        <v>22</v>
      </c>
      <c r="L14" s="18" t="s">
        <v>22</v>
      </c>
      <c r="M14" s="15">
        <f>(6053.43+24213.72)/12</f>
        <v>2522.2625000000003</v>
      </c>
      <c r="N14" s="16">
        <f t="shared" si="0"/>
        <v>98489.940833333341</v>
      </c>
    </row>
    <row r="16" spans="1:14" x14ac:dyDescent="0.25">
      <c r="A16" s="5" t="s">
        <v>4</v>
      </c>
      <c r="B16" s="5"/>
    </row>
    <row r="17" spans="1:1" x14ac:dyDescent="0.25">
      <c r="A17" s="3" t="s">
        <v>27</v>
      </c>
    </row>
  </sheetData>
  <mergeCells count="7">
    <mergeCell ref="A16:B16"/>
    <mergeCell ref="A5:N5"/>
    <mergeCell ref="L1:N1"/>
    <mergeCell ref="L2:N2"/>
    <mergeCell ref="A7:A8"/>
    <mergeCell ref="B7:B8"/>
    <mergeCell ref="C7:N7"/>
  </mergeCell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2</cp:lastModifiedBy>
  <cp:lastPrinted>2018-12-29T14:48:19Z</cp:lastPrinted>
  <dcterms:created xsi:type="dcterms:W3CDTF">2018-12-25T09:21:06Z</dcterms:created>
  <dcterms:modified xsi:type="dcterms:W3CDTF">2019-01-15T08:30:17Z</dcterms:modified>
</cp:coreProperties>
</file>